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8395" windowHeight="14310" activeTab="0"/>
  </bookViews>
  <sheets>
    <sheet name="PVD12PVDRUGFI" sheetId="1" r:id="rId1"/>
  </sheets>
  <definedNames>
    <definedName name="_xlnm.Print_Area" localSheetId="0">'PVD12PVDRUGFI'!$A$1:$L$110</definedName>
    <definedName name="_xlnm.Print_Titles" localSheetId="0">'PVD12PVDRUGFI'!$1:$7</definedName>
  </definedNames>
  <calcPr calcMode="manual" fullCalcOnLoad="1"/>
</workbook>
</file>

<file path=xl/sharedStrings.xml><?xml version="1.0" encoding="utf-8"?>
<sst xmlns="http://schemas.openxmlformats.org/spreadsheetml/2006/main" count="147" uniqueCount="132">
  <si>
    <t>กองทุนสำรองเลี้ยงชีพ กลุ่มมหาวิทยาลัยราชภัฏ ซึ่งจดทะเบียนแล้ว  (นโยบายตราสารหนี้)</t>
  </si>
  <si>
    <t>งบแสดงรายละเอียดทรัพย์สินสุทธิ</t>
  </si>
  <si>
    <t>ณ. วันที่ 31 กรกฎาคม 2559</t>
  </si>
  <si>
    <t>แบบรายงาน กช. 1.2</t>
  </si>
  <si>
    <t>จัดการโดย บริษัทหลักทรัพย์จัดการกองทุน ไทยพาณิชย์ จำกัด</t>
  </si>
  <si>
    <t>หน่วย : บาท</t>
  </si>
  <si>
    <t>จำนวนหน่วย/</t>
  </si>
  <si>
    <t>ราคาทุน</t>
  </si>
  <si>
    <t>ดอกเบี้ยค้างรับ</t>
  </si>
  <si>
    <t>ราคายุติธรรม</t>
  </si>
  <si>
    <t>อัตราส่วนของ</t>
  </si>
  <si>
    <t>อัตราดอกเบี้ย</t>
  </si>
  <si>
    <t>วันครบกำหนด</t>
  </si>
  <si>
    <t>มูลค่าที่ตราไว้</t>
  </si>
  <si>
    <t>1.</t>
  </si>
  <si>
    <t>พันธบัตร ตั๋วเงินคลัง หรือพันธบัตรธนาคารแห่งประเทศไทย</t>
  </si>
  <si>
    <t>1พันธบัตร ตั๋วเงินคลัง หรือพันธบัตรธนาคารแห่งประเทศไทย</t>
  </si>
  <si>
    <t>2.</t>
  </si>
  <si>
    <t>เงินฝากในธนาคารพาณิชย์ หรือธนาคารอื่นที่มีกฏหมายเฉพาะจัดตั้งขึ้น</t>
  </si>
  <si>
    <t>เงินฝากออมทรัพย์</t>
  </si>
  <si>
    <t>เมื่อทวงถาม</t>
  </si>
  <si>
    <t>2เงินฝากออมทรัพย์</t>
  </si>
  <si>
    <t>ธนาคารไทยพาณิชย์  จำกัด (มหาชน)</t>
  </si>
  <si>
    <t>ธนาคารไทยพาณิชย์  จำกัด (มหาชน) (-CACON-)</t>
  </si>
  <si>
    <t>2เงินฝากออมทรัพย์ธนาคารไทยพาณิชย์  จำกัด (มหาชน)</t>
  </si>
  <si>
    <t>ธนาคารไทยพาณิชย์  จำกัด (มหาชน) (-CASH SAVINGS-)</t>
  </si>
  <si>
    <t>3.</t>
  </si>
  <si>
    <t>บัตรเงินฝากที่ธนาคารพาณิชย์ หรือธนาคารอื่นที่มีกฏหมายเฉพาะจัดตั้งขึ้นเป็นผู้ออก</t>
  </si>
  <si>
    <t>3บัตรเงินฝากที่ธนาคารพาณิชย์ หรือธนาคารอื่นที่มีกฏหมายเฉพาะจัดตั้งขึ้นเป็นผู้ออกธนาคารไทยพาณิชย์  จำกัด (มหาชน)</t>
  </si>
  <si>
    <t>3บัตรเงินฝากที่ธนาคารพาณิชย์ หรือธนาคารอื่นที่มีกฏหมายเฉพาะจัดตั้งขึ้นเป็นผู้ออก</t>
  </si>
  <si>
    <t>4.</t>
  </si>
  <si>
    <t>ตราสารแห่งหนี้ที่กองทุนฟื้นฟูและพัฒนาระบบสถาบันการเงินเป็นผู้ออก</t>
  </si>
  <si>
    <t>4ตราสารแห่งหนี้ที่กองทุนฟื้นฟูและพัฒนาระบบสถาบันการเงินเป็นผู้ออกธนาคารไทยพาณิชย์  จำกัด (มหาชน)</t>
  </si>
  <si>
    <t>4ตราสารแห่งหนี้ที่กองทุนฟื้นฟูและพัฒนาระบบสถาบันการเงินเป็นผู้ออก</t>
  </si>
  <si>
    <t>5.</t>
  </si>
  <si>
    <t>ตราสารแห่งหนี้ที่รัฐวิสาหกิจที่มีกฏหมายเฉพาะจัดตั้งขึ้น</t>
  </si>
  <si>
    <t>5ตราสารแห่งหนี้ที่รัฐวิสาหกิจที่มีกฏหมายเฉพาะจัดตั้งขึ้นธนาคารไทยพาณิชย์  จำกัด (มหาชน)</t>
  </si>
  <si>
    <t>5ตราสารแห่งหนี้ที่รัฐวิสาหกิจที่มีกฏหมายเฉพาะจัดตั้งขึ้น</t>
  </si>
  <si>
    <t>6.</t>
  </si>
  <si>
    <t>ตั๋วแลกเงิน หรือตั๋วสัญญาใช้เงินที่ธนาคารพาณิชย์หรือธนาคารอื่นที่มีกฏหมายเฉพาะจัดตั้งขึ้นเป็นผู้รับรอง รับอาวัลหรือสลักหลัง</t>
  </si>
  <si>
    <t>6ตั๋วแลกเงิน หรือตั๋วสัญญาใช้เงินที่ธนาคารพาณิชย์หรือธนาคารอื่นที่มีกฏหมายเฉพาะจัดตั้งขึ้นเป็นผู้รับรอง รับอาวัลหรือสลักหลังธนาคารไทยพาณิชย์  จำกัด (มหาชน)</t>
  </si>
  <si>
    <t>6ตั๋วแลกเงิน หรือตั๋วสัญญาใช้เงินที่ธนาคารพาณิชย์หรือธนาคารอื่นที่มีกฏหมายเฉพาะจัดตั้งขึ้นเป็นผู้รับรอง รับอาวัลหรือสลักหลัง</t>
  </si>
  <si>
    <t>7.</t>
  </si>
  <si>
    <t>ตราสารแห่งหนี้ที่ธนาคารพาณิชย์หรือธนาคารอื่นที่มีกฏหมายเฉพาะจัดตั้งขี้นเป็นผู้ออก</t>
  </si>
  <si>
    <t>7ตราสารแห่งหนี้ที่ธนาคารพาณิชย์หรือธนาคารอื่นที่มีกฏหมายเฉพาะจัดตั้งขี้นเป็นผู้ออกธนาคารไทยพาณิชย์  จำกัด (มหาชน)</t>
  </si>
  <si>
    <t>7ตราสารแห่งหนี้ที่ธนาคารพาณิชย์หรือธนาคารอื่นที่มีกฏหมายเฉพาะจัดตั้งขี้นเป็นผู้ออก</t>
  </si>
  <si>
    <t>8.</t>
  </si>
  <si>
    <t>ตราสารแห่งหนี้ที่บรรษัทประกันสินเชื่ออุตสาหกรรมขนาดย่อม บรรษัทเงินทุนอุตสาหกรรมขนาดย่อม บรรษัทเงินทุนอุตสาหกรรมแห่งประเทศไทย บริษัทหลักทรัพย์เพื่อธุรกิจหลักทรัพย์จำกัด หรือรัฐวิสาหกิจตามกฏหมายว่าด้วยว</t>
  </si>
  <si>
    <t>8ตราสารแห่งหนี้ที่บรรษัทประกันสินเชื่ออุตสาหกรรมขนาดย่อม บรรษัทเงินทุนอุตสาหกรรมขนาดย่อม บรรษัทเงินทุนอุตสาหกรรมแห่งประเทศไทย บริษัทหลักทรัพย์เพื่อธุรกิจหลักทรัพย์จำกัด หรือรัฐวิสาหกิจตามกฏหมายว่าด้วยวธนาคารไทยพาณิชย์  จำกัด (มหาชน)</t>
  </si>
  <si>
    <t>8ตราสารแห่งหนี้ที่บรรษัทประกันสินเชื่ออุตสาหกรรมขนาดย่อม บรรษัทเงินทุนอุตสาหกรรมขนาดย่อม บรรษัทเงินทุนอุตสาหกรรมแห่งประเทศไทย บริษัทหลักทรัพย์เพื่อธุรกิจหลักทรัพย์จำกัด หรือรัฐวิสาหกิจตามกฏหมายว่าด้วยว</t>
  </si>
  <si>
    <t>9.</t>
  </si>
  <si>
    <t>บัตรเงินฝากที่บริษัทเงินทุน หรือบริษัทเครดิตฟองซิเอร์เป็นผู้ออก</t>
  </si>
  <si>
    <t>9บัตรเงินฝากที่บริษัทเงินทุน หรือบริษัทเครดิตฟองซิเอร์เป็นผู้ออกธนาคารไทยพาณิชย์  จำกัด (มหาชน)</t>
  </si>
  <si>
    <t>9บัตรเงินฝากที่บริษัทเงินทุน หรือบริษัทเครดิตฟองซิเอร์เป็นผู้ออก</t>
  </si>
  <si>
    <t>10.</t>
  </si>
  <si>
    <t>ตราสารแห่งหนี้ที่บริษัทเงินทุน หรือบริษัทเครดิตฟองซิเอร์เป็นผู้ออก</t>
  </si>
  <si>
    <t>10ตราสารแห่งหนี้ที่บริษัทเงินทุน หรือบริษัทเครดิตฟองซิเอร์เป็นผู้ออกธนาคารไทยพาณิชย์  จำกัด (มหาชน)</t>
  </si>
  <si>
    <t>10ตราสารแห่งหนี้ที่บริษัทเงินทุน หรือบริษัทเครดิตฟองซิเอร์เป็นผู้ออก</t>
  </si>
  <si>
    <t>11.</t>
  </si>
  <si>
    <t>ตั๋วแลกเงิน หรือตั๋วสัญญาใช้เงินที่บริษัทเงินทุนหรือบริษัทเครดิตฟองซิเอร์เป็นผู้รับรอง ผู้รับอาวัล หรือผู้รับสลักหลัง</t>
  </si>
  <si>
    <t>11ตั๋วแลกเงิน หรือตั๋วสัญญาใช้เงินที่บริษัทเงินทุนหรือบริษัทเครดิตฟองซิเอร์เป็นผู้รับรอง ผู้รับอาวัล หรือผู้รับสลักหลังธนาคารไทยพาณิชย์  จำกัด (มหาชน)</t>
  </si>
  <si>
    <t>11ตั๋วแลกเงิน หรือตั๋วสัญญาใช้เงินที่บริษัทเงินทุนหรือบริษัทเครดิตฟองซิเอร์เป็นผู้รับรอง ผู้รับอาวัล หรือผู้รับสลักหลัง</t>
  </si>
  <si>
    <t>12.</t>
  </si>
  <si>
    <t>ตราสารแห่งหนี้ที่บริษัทจำกัดเป็นผู้ออก</t>
  </si>
  <si>
    <t>12ตราสารแห่งหนี้ที่บริษัทจำกัดเป็นผู้ออกธนาคารไทยพาณิชย์  จำกัด (มหาชน)</t>
  </si>
  <si>
    <t>12ตราสารแห่งหนี้ที่บริษัทจำกัดเป็นผู้ออก</t>
  </si>
  <si>
    <t>13.</t>
  </si>
  <si>
    <t>ตราสารแสดงสิทธิในหน่วยลงทุนและใบสำคัญแสดงสิทธิที่จะซื้อหน่วยลงทุน</t>
  </si>
  <si>
    <t>หน่วยลงทุน</t>
  </si>
  <si>
    <t>บลจ. ไทยพาณิชย์ จำกัด</t>
  </si>
  <si>
    <t>กองทุนเปิดไทยพาณิชย์ตราสารหนี้ พลัส (SCBFP)</t>
  </si>
  <si>
    <t>13หน่วยลงทุนบลจ. ไทยพาณิชย์ จำกัด</t>
  </si>
  <si>
    <t>13หน่วยลงทุน</t>
  </si>
  <si>
    <t>14.</t>
  </si>
  <si>
    <t>ธุรกรรมการซื้อโดยมีสัญญาขายคืน</t>
  </si>
  <si>
    <t>14ธุรกรรมการซื้อโดยมีสัญญาขายคืนบลจ. ไทยพาณิชย์ จำกัด</t>
  </si>
  <si>
    <t>14ธุรกรรมการซื้อโดยมีสัญญาขายคืน</t>
  </si>
  <si>
    <t>15.</t>
  </si>
  <si>
    <t>ธุรกรรมการให้ยืมหลักทรัพย์</t>
  </si>
  <si>
    <t>15ธุรกรรมการให้ยืมหลักทรัพย์บลจ. ไทยพาณิชย์ จำกัด</t>
  </si>
  <si>
    <t>15ธุรกรรมการให้ยืมหลักทรัพย์</t>
  </si>
  <si>
    <t>16.</t>
  </si>
  <si>
    <t>หุ้นบุริมสิทธิ์และใบสำคัญแสดงสิทธิที่จะซื้อหุ้นบุริมสิทธิ์</t>
  </si>
  <si>
    <t>16หุ้นบุริมสิทธิ์และใบสำคัญแสดงสิทธิที่จะซื้อหุ้นบุริมสิทธิ์บลจ. ไทยพาณิชย์ จำกัด</t>
  </si>
  <si>
    <t>16หุ้นบุริมสิทธิ์และใบสำคัญแสดงสิทธิที่จะซื้อหุ้นบุริมสิทธิ์</t>
  </si>
  <si>
    <t>17.</t>
  </si>
  <si>
    <t>หุ้นและใบสำคัญแสดงสิทธิที่จะซื้อหุ้น</t>
  </si>
  <si>
    <t>17หุ้นและใบสำคัญแสดงสิทธิที่จะซื้อหุ้นบลจ. ไทยพาณิชย์ จำกัด</t>
  </si>
  <si>
    <t>17หุ้นและใบสำคัญแสดงสิทธิที่จะซื้อหุ้น</t>
  </si>
  <si>
    <t>18.</t>
  </si>
  <si>
    <t>หลักทรัพย์หรือทรัพย์สินอื่นที่สำนักงานประกาศกำหนด</t>
  </si>
  <si>
    <t>18หลักทรัพย์หรือทรัพย์สินอื่นที่สำนักงานประกาศกำหนดบลจ. ไทยพาณิชย์ จำกัด</t>
  </si>
  <si>
    <t>18หลักทรัพย์หรือทรัพย์สินอื่นที่สำนักงานประกาศกำหนด</t>
  </si>
  <si>
    <t>รวมเงินลงทุนและเงินฝากธนาคารเพื่อการดำเนินงาน</t>
  </si>
  <si>
    <t>19.</t>
  </si>
  <si>
    <t>ลูกหนึ้จากการขายหลักทรัพย์</t>
  </si>
  <si>
    <t>19ลูกหนึ้จากการขายหลักทรัพย์บลจ. ไทยพาณิชย์ จำกัด</t>
  </si>
  <si>
    <t>19ลูกหนึ้จากการขายหลักทรัพย์</t>
  </si>
  <si>
    <t>20.</t>
  </si>
  <si>
    <t>เงินปันผลค้างรับ</t>
  </si>
  <si>
    <t>20เงินปันผลค้างรับบลจ. ไทยพาณิชย์ จำกัด</t>
  </si>
  <si>
    <t>20เงินปันผลค้างรับ</t>
  </si>
  <si>
    <t>21.</t>
  </si>
  <si>
    <t>ลูกหนี้อื่น ๆ</t>
  </si>
  <si>
    <t>21ลูกหนี้อื่น ๆบลจ. ไทยพาณิชย์ จำกัด</t>
  </si>
  <si>
    <t>21ลูกหนี้อื่น ๆ</t>
  </si>
  <si>
    <t>22.</t>
  </si>
  <si>
    <t>เจ้าหนี้จากการซื้อหลักทรัพย์</t>
  </si>
  <si>
    <t>22เจ้าหนี้จากการซื้อหลักทรัพย์บลจ. ไทยพาณิชย์ จำกัด</t>
  </si>
  <si>
    <t>22เจ้าหนี้จากการซื้อหลักทรัพย์</t>
  </si>
  <si>
    <t>23.</t>
  </si>
  <si>
    <t>เงินสะสมสมทบรอการจัดสรร</t>
  </si>
  <si>
    <t>23เงินสะสมสมทบรอการจัดสรรบลจ. ไทยพาณิชย์ จำกัด</t>
  </si>
  <si>
    <t>23เงินสะสมสมทบรอการจัดสรร</t>
  </si>
  <si>
    <t>24.</t>
  </si>
  <si>
    <t>เจ้าหนี้อื่น ๆ</t>
  </si>
  <si>
    <t>24เจ้าหนี้อื่น ๆบลจ. ไทยพาณิชย์ จำกัด</t>
  </si>
  <si>
    <t>24เจ้าหนี้อื่น ๆ</t>
  </si>
  <si>
    <t>รวมทรัพย์สินสุทธิ</t>
  </si>
  <si>
    <t>จำนวนหน่วยรวม</t>
  </si>
  <si>
    <t>101จำนวนหน่วยรวมบลจ. ไทยพาณิชย์ จำกัด</t>
  </si>
  <si>
    <t>101จำนวนหน่วยรวม</t>
  </si>
  <si>
    <t>มูลค่าทรัพย์สินสุทธิต่อหน่วย</t>
  </si>
  <si>
    <t>102มูลค่าทรัพย์สินสุทธิต่อหน่วยบลจ. ไทยพาณิชย์ จำกัด</t>
  </si>
  <si>
    <t>102มูลค่าทรัพย์สินสุทธิต่อหน่วย</t>
  </si>
  <si>
    <t>% การเปลี่ยนแปลงมูลค่าทรัพย์สินสุทธิต่อหน่วยเฉพาะต่อเดือน</t>
  </si>
  <si>
    <t>% การเปลี่ยนแปลงมูลค่าทรัพย์สินสุทธิต่อหน่วยสะสม (ตั้งแต่วันที่ 1 มกราคม 2559 - 31 กรกฎาคม 2559)</t>
  </si>
  <si>
    <t>"ผลการดำเนินงานของกองทุนสำรองเลี้ยงชีพได้จัดทำขึ้นตามมาตรฐานการวัดผลการดำเนินงานของกองทุนสำรองเลี้ยงชีพของสมาคมบริษัทจัดการลงทุน ผลการดำเนินงานในอดีตมิได้เป็นสิ่งยืนยันถึงผลการดำเนินงานในอนาคต"</t>
  </si>
  <si>
    <t>ขอรับรองว่ารายงานนี้ถูกต้องครบถ้วนตามความเป็นจริง</t>
  </si>
  <si>
    <t>(นางสาวสมใจ โรจน์เลิศจรรยา)</t>
  </si>
  <si>
    <t>(เจ้าหน้าที่บริษัทผู้จัดการกองทุนซึ่งเป็นผู้มีอำนาจลงนาม)</t>
  </si>
  <si>
    <t>วันที่ 31 กรกฎาคม 2559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</si>
</sst>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;[Red]\(#,##0.00\)"/>
    <numFmt numFmtId="192" formatCode="0.00_);[Red]\(0.00\)"/>
    <numFmt numFmtId="193" formatCode="0.0000"/>
    <numFmt numFmtId="194" formatCode="#,##0.0000;[Red]\(#,##0.0000\)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u val="single"/>
      <sz val="12"/>
      <name val="Arial Narrow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0" xfId="0" applyFont="1" applyAlignment="1" quotePrefix="1">
      <alignment vertical="top"/>
    </xf>
    <xf numFmtId="0" fontId="20" fillId="0" borderId="0" xfId="0" applyFont="1" applyAlignment="1">
      <alignment vertical="top"/>
    </xf>
    <xf numFmtId="4" fontId="20" fillId="0" borderId="12" xfId="0" applyNumberFormat="1" applyFont="1" applyBorder="1" applyAlignment="1">
      <alignment/>
    </xf>
    <xf numFmtId="191" fontId="20" fillId="0" borderId="12" xfId="0" applyNumberFormat="1" applyFont="1" applyBorder="1" applyAlignment="1">
      <alignment/>
    </xf>
    <xf numFmtId="192" fontId="20" fillId="0" borderId="12" xfId="0" applyNumberFormat="1" applyFont="1" applyBorder="1" applyAlignment="1">
      <alignment/>
    </xf>
    <xf numFmtId="193" fontId="20" fillId="0" borderId="12" xfId="0" applyNumberFormat="1" applyFont="1" applyBorder="1" applyAlignment="1">
      <alignment/>
    </xf>
    <xf numFmtId="14" fontId="20" fillId="0" borderId="12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2" fontId="18" fillId="0" borderId="0" xfId="0" applyNumberFormat="1" applyFont="1" applyAlignment="1">
      <alignment/>
    </xf>
    <xf numFmtId="193" fontId="1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0" fontId="22" fillId="0" borderId="0" xfId="0" applyFont="1" applyAlignment="1">
      <alignment/>
    </xf>
    <xf numFmtId="4" fontId="20" fillId="0" borderId="13" xfId="0" applyNumberFormat="1" applyFont="1" applyBorder="1" applyAlignment="1">
      <alignment/>
    </xf>
    <xf numFmtId="191" fontId="20" fillId="0" borderId="13" xfId="0" applyNumberFormat="1" applyFont="1" applyBorder="1" applyAlignment="1">
      <alignment/>
    </xf>
    <xf numFmtId="192" fontId="20" fillId="0" borderId="13" xfId="0" applyNumberFormat="1" applyFont="1" applyBorder="1" applyAlignment="1">
      <alignment/>
    </xf>
    <xf numFmtId="193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14" fontId="18" fillId="0" borderId="0" xfId="0" applyNumberFormat="1" applyFont="1" applyAlignment="1">
      <alignment horizontal="center"/>
    </xf>
    <xf numFmtId="4" fontId="20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192" fontId="20" fillId="0" borderId="0" xfId="0" applyNumberFormat="1" applyFont="1" applyAlignment="1">
      <alignment/>
    </xf>
    <xf numFmtId="4" fontId="20" fillId="0" borderId="14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4" fontId="20" fillId="0" borderId="15" xfId="0" applyNumberFormat="1" applyFont="1" applyBorder="1" applyAlignment="1">
      <alignment/>
    </xf>
    <xf numFmtId="191" fontId="20" fillId="0" borderId="15" xfId="0" applyNumberFormat="1" applyFont="1" applyBorder="1" applyAlignment="1">
      <alignment/>
    </xf>
    <xf numFmtId="192" fontId="20" fillId="0" borderId="15" xfId="0" applyNumberFormat="1" applyFont="1" applyBorder="1" applyAlignment="1">
      <alignment/>
    </xf>
    <xf numFmtId="194" fontId="20" fillId="0" borderId="0" xfId="0" applyNumberFormat="1" applyFont="1" applyAlignment="1">
      <alignment/>
    </xf>
    <xf numFmtId="194" fontId="20" fillId="0" borderId="15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857250</xdr:colOff>
      <xdr:row>102</xdr:row>
      <xdr:rowOff>38100</xdr:rowOff>
    </xdr:from>
    <xdr:to>
      <xdr:col>9</xdr:col>
      <xdr:colOff>85725</xdr:colOff>
      <xdr:row>102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21469350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7"/>
  <sheetViews>
    <sheetView tabSelected="1" workbookViewId="0" topLeftCell="A1">
      <selection activeCell="A1" sqref="A1:L1"/>
    </sheetView>
  </sheetViews>
  <sheetFormatPr defaultColWidth="9.140625" defaultRowHeight="19.5" customHeight="1"/>
  <cols>
    <col min="1" max="1" width="3.00390625" style="2" customWidth="1"/>
    <col min="2" max="2" width="1.28515625" style="2" customWidth="1"/>
    <col min="3" max="4" width="3.00390625" style="2" customWidth="1"/>
    <col min="5" max="5" width="95.7109375" style="2" customWidth="1"/>
    <col min="6" max="9" width="20.7109375" style="2" customWidth="1"/>
    <col min="10" max="11" width="11.28125" style="2" customWidth="1"/>
    <col min="12" max="12" width="12.28125" style="2" bestFit="1" customWidth="1"/>
    <col min="13" max="16384" width="9.140625" style="2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1:12" ht="19.5" customHeight="1">
      <c r="K4" s="5" t="s">
        <v>3</v>
      </c>
      <c r="L4" s="5"/>
    </row>
    <row r="5" spans="1:12" ht="19.5" customHeight="1">
      <c r="A5" s="6" t="s">
        <v>4</v>
      </c>
      <c r="K5" s="3" t="s">
        <v>5</v>
      </c>
      <c r="L5" s="3"/>
    </row>
    <row r="6" spans="1:12" ht="19.5" customHeight="1">
      <c r="A6" s="7"/>
      <c r="B6" s="7"/>
      <c r="C6" s="7"/>
      <c r="D6" s="7"/>
      <c r="E6" s="7"/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2" ht="19.5" customHeight="1">
      <c r="A7" s="8"/>
      <c r="B7" s="8"/>
      <c r="C7" s="8"/>
      <c r="D7" s="8"/>
      <c r="E7" s="8"/>
      <c r="F7" s="8" t="s">
        <v>13</v>
      </c>
      <c r="G7" s="8"/>
      <c r="H7" s="8"/>
      <c r="I7" s="8"/>
      <c r="J7" s="8" t="s">
        <v>9</v>
      </c>
      <c r="K7" s="8"/>
      <c r="L7" s="8"/>
    </row>
    <row r="9" spans="1:24" ht="19.5" customHeight="1">
      <c r="A9" s="9" t="s">
        <v>14</v>
      </c>
      <c r="B9" s="10" t="s">
        <v>15</v>
      </c>
      <c r="C9" s="6"/>
      <c r="D9" s="6"/>
      <c r="E9" s="6"/>
      <c r="F9" s="11">
        <f>SUMIF($AA10:$AA10000,1,F10:F10000)</f>
        <v>0</v>
      </c>
      <c r="G9" s="11">
        <f>SUMIF($AA10:$AA10000,1,G10:G10000)</f>
        <v>0</v>
      </c>
      <c r="H9" s="11">
        <f>SUMIF($AA10:$AA10000,1,H10:H10000)</f>
        <v>0</v>
      </c>
      <c r="I9" s="12">
        <f>SUMIF($AA10:$AA10000,1,I10:I10000)</f>
        <v>0</v>
      </c>
      <c r="J9" s="13">
        <f>SUMIF($AA10:$AA10000,1,J10:J10000)</f>
        <v>0</v>
      </c>
      <c r="K9" s="14"/>
      <c r="L9" s="15"/>
      <c r="W9" s="2">
        <v>1</v>
      </c>
      <c r="X9" s="2">
        <v>11</v>
      </c>
    </row>
    <row r="10" spans="6:27" ht="19.5" customHeight="1">
      <c r="F10" s="16">
        <v>0</v>
      </c>
      <c r="G10" s="16">
        <v>0</v>
      </c>
      <c r="H10" s="16">
        <v>0</v>
      </c>
      <c r="I10" s="17">
        <v>0</v>
      </c>
      <c r="J10" s="18">
        <v>0</v>
      </c>
      <c r="K10" s="19"/>
      <c r="L10" s="20"/>
      <c r="X10" s="2">
        <v>14</v>
      </c>
      <c r="Y10" s="2" t="s">
        <v>16</v>
      </c>
      <c r="Z10" s="2" t="s">
        <v>16</v>
      </c>
      <c r="AA10" s="2">
        <v>1</v>
      </c>
    </row>
    <row r="12" spans="1:24" ht="19.5" customHeight="1">
      <c r="A12" s="9" t="s">
        <v>17</v>
      </c>
      <c r="B12" s="10" t="s">
        <v>18</v>
      </c>
      <c r="C12" s="6"/>
      <c r="D12" s="6"/>
      <c r="E12" s="6"/>
      <c r="F12" s="11">
        <f>SUMIF($AA13:$AA10000,2,F13:F10000)</f>
        <v>14300721.14</v>
      </c>
      <c r="G12" s="11">
        <f>SUMIF($AA13:$AA10000,2,G13:G10000)</f>
        <v>14300721.14</v>
      </c>
      <c r="H12" s="11">
        <f>SUMIF($AA13:$AA10000,2,H13:H10000)</f>
        <v>2781.96</v>
      </c>
      <c r="I12" s="12">
        <f>SUMIF($AA13:$AA10000,2,I13:I10000)</f>
        <v>14303503.100000001</v>
      </c>
      <c r="J12" s="13">
        <f>SUMIF($AA13:$AA10000,2,J13:J10000)</f>
        <v>2.405277</v>
      </c>
      <c r="K12" s="14"/>
      <c r="L12" s="15"/>
      <c r="W12" s="2">
        <v>1</v>
      </c>
      <c r="X12" s="2">
        <v>21</v>
      </c>
    </row>
    <row r="13" spans="1:24" ht="19.5" customHeight="1">
      <c r="A13" s="6"/>
      <c r="B13" s="6"/>
      <c r="C13" s="21" t="s">
        <v>19</v>
      </c>
      <c r="D13" s="6"/>
      <c r="E13" s="6"/>
      <c r="F13" s="22">
        <f>SUMIF($Z14:$Z10000,"2"&amp;$C13,F14:F10000)</f>
        <v>14300721.14</v>
      </c>
      <c r="G13" s="22">
        <f>SUMIF($Z14:$Z10000,"2"&amp;$C13,G14:G10000)</f>
        <v>14300721.14</v>
      </c>
      <c r="H13" s="22">
        <f>SUMIF($Z14:$Z10000,"2"&amp;$C13,H14:H10000)</f>
        <v>2781.96</v>
      </c>
      <c r="I13" s="23">
        <f>SUMIF($Z14:$Z10000,"2"&amp;$C13,I14:I10000)</f>
        <v>14303503.100000001</v>
      </c>
      <c r="J13" s="24">
        <f>SUMIF($Z14:$Z10000,"2"&amp;$C13,J14:J10000)</f>
        <v>2.405277</v>
      </c>
      <c r="K13" s="25"/>
      <c r="L13" s="26"/>
      <c r="X13" s="2">
        <v>22</v>
      </c>
    </row>
    <row r="14" spans="6:27" ht="19.5" customHeight="1">
      <c r="F14" s="16">
        <v>1848503.45</v>
      </c>
      <c r="G14" s="16">
        <v>1848503.45</v>
      </c>
      <c r="H14" s="16">
        <v>0</v>
      </c>
      <c r="I14" s="17">
        <v>1848503.45</v>
      </c>
      <c r="J14" s="18">
        <v>0.310844</v>
      </c>
      <c r="K14" s="19"/>
      <c r="L14" s="27" t="s">
        <v>20</v>
      </c>
      <c r="X14" s="2">
        <v>24</v>
      </c>
      <c r="Y14" s="2" t="s">
        <v>21</v>
      </c>
      <c r="Z14" s="2" t="s">
        <v>21</v>
      </c>
      <c r="AA14" s="2">
        <v>2</v>
      </c>
    </row>
    <row r="15" spans="4:24" ht="24.75" customHeight="1">
      <c r="D15" s="6" t="s">
        <v>22</v>
      </c>
      <c r="E15" s="6"/>
      <c r="F15" s="28">
        <f>SUMIF($Y16:$Y10000,"2เงินฝากออมทรัพย์"&amp;$D15,F16:F10000)</f>
        <v>12452217.69</v>
      </c>
      <c r="G15" s="28">
        <f>SUMIF($Y16:$Y10000,"2เงินฝากออมทรัพย์"&amp;$D15,G16:G10000)</f>
        <v>12452217.69</v>
      </c>
      <c r="H15" s="28">
        <f>SUMIF($Y16:$Y10000,"2เงินฝากออมทรัพย์"&amp;$D15,H16:H10000)</f>
        <v>2781.96</v>
      </c>
      <c r="I15" s="29">
        <f>SUMIF($Y16:$Y10000,"2เงินฝากออมทรัพย์"&amp;$D15,I16:I10000)</f>
        <v>12454999.65</v>
      </c>
      <c r="J15" s="30">
        <f>SUMIF($Y16:$Y10000,"2เงินฝากออมทรัพย์"&amp;$D15,J16:J10000)</f>
        <v>2.094433</v>
      </c>
      <c r="K15" s="19"/>
      <c r="L15" s="20"/>
      <c r="X15" s="2">
        <v>23</v>
      </c>
    </row>
    <row r="16" spans="5:27" ht="19.5" customHeight="1">
      <c r="E16" s="2" t="s">
        <v>23</v>
      </c>
      <c r="F16" s="16">
        <v>3507871.84</v>
      </c>
      <c r="G16" s="16">
        <v>3507871.84</v>
      </c>
      <c r="H16" s="16">
        <v>0</v>
      </c>
      <c r="I16" s="17">
        <v>3507871.84</v>
      </c>
      <c r="J16" s="18">
        <v>0.589884</v>
      </c>
      <c r="K16" s="19"/>
      <c r="L16" s="27" t="s">
        <v>20</v>
      </c>
      <c r="X16" s="2">
        <v>24</v>
      </c>
      <c r="Y16" s="2" t="s">
        <v>24</v>
      </c>
      <c r="Z16" s="2" t="s">
        <v>21</v>
      </c>
      <c r="AA16" s="2">
        <v>2</v>
      </c>
    </row>
    <row r="17" spans="5:27" ht="19.5" customHeight="1">
      <c r="E17" s="2" t="s">
        <v>25</v>
      </c>
      <c r="F17" s="16">
        <v>8944345.85</v>
      </c>
      <c r="G17" s="16">
        <v>8944345.85</v>
      </c>
      <c r="H17" s="16">
        <v>2781.96</v>
      </c>
      <c r="I17" s="17">
        <v>8947127.81</v>
      </c>
      <c r="J17" s="18">
        <v>1.504549</v>
      </c>
      <c r="K17" s="19"/>
      <c r="L17" s="20"/>
      <c r="X17" s="2">
        <v>24</v>
      </c>
      <c r="Y17" s="2" t="s">
        <v>24</v>
      </c>
      <c r="Z17" s="2" t="s">
        <v>21</v>
      </c>
      <c r="AA17" s="2">
        <v>2</v>
      </c>
    </row>
    <row r="19" spans="1:24" ht="19.5" customHeight="1">
      <c r="A19" s="9" t="s">
        <v>26</v>
      </c>
      <c r="B19" s="10" t="s">
        <v>27</v>
      </c>
      <c r="C19" s="6"/>
      <c r="D19" s="6"/>
      <c r="E19" s="6"/>
      <c r="F19" s="11">
        <f>SUMIF($AA20:$AA10000,3,F20:F10000)</f>
        <v>0</v>
      </c>
      <c r="G19" s="11">
        <f>SUMIF($AA20:$AA10000,3,G20:G10000)</f>
        <v>0</v>
      </c>
      <c r="H19" s="11">
        <f>SUMIF($AA20:$AA10000,3,H20:H10000)</f>
        <v>0</v>
      </c>
      <c r="I19" s="12">
        <f>SUMIF($AA20:$AA10000,3,I20:I10000)</f>
        <v>0</v>
      </c>
      <c r="J19" s="13">
        <f>SUMIF($AA20:$AA10000,3,J20:J10000)</f>
        <v>0</v>
      </c>
      <c r="K19" s="14"/>
      <c r="L19" s="15"/>
      <c r="W19" s="2">
        <v>1</v>
      </c>
      <c r="X19" s="2">
        <v>31</v>
      </c>
    </row>
    <row r="20" spans="6:27" ht="19.5" customHeight="1">
      <c r="F20" s="16">
        <v>0</v>
      </c>
      <c r="G20" s="16">
        <v>0</v>
      </c>
      <c r="H20" s="16">
        <v>0</v>
      </c>
      <c r="I20" s="17">
        <v>0</v>
      </c>
      <c r="J20" s="18">
        <v>0</v>
      </c>
      <c r="K20" s="19"/>
      <c r="L20" s="20"/>
      <c r="X20" s="2">
        <v>34</v>
      </c>
      <c r="Y20" s="2" t="s">
        <v>28</v>
      </c>
      <c r="Z20" s="2" t="s">
        <v>29</v>
      </c>
      <c r="AA20" s="2">
        <v>3</v>
      </c>
    </row>
    <row r="22" spans="1:24" ht="19.5" customHeight="1">
      <c r="A22" s="9" t="s">
        <v>30</v>
      </c>
      <c r="B22" s="10" t="s">
        <v>31</v>
      </c>
      <c r="C22" s="6"/>
      <c r="D22" s="6"/>
      <c r="E22" s="6"/>
      <c r="F22" s="11">
        <f>SUMIF($AA23:$AA10000,4,F23:F10000)</f>
        <v>0</v>
      </c>
      <c r="G22" s="11">
        <f>SUMIF($AA23:$AA10000,4,G23:G10000)</f>
        <v>0</v>
      </c>
      <c r="H22" s="11">
        <f>SUMIF($AA23:$AA10000,4,H23:H10000)</f>
        <v>0</v>
      </c>
      <c r="I22" s="12">
        <f>SUMIF($AA23:$AA10000,4,I23:I10000)</f>
        <v>0</v>
      </c>
      <c r="J22" s="13">
        <f>SUMIF($AA23:$AA10000,4,J23:J10000)</f>
        <v>0</v>
      </c>
      <c r="K22" s="14"/>
      <c r="L22" s="15"/>
      <c r="W22" s="2">
        <v>1</v>
      </c>
      <c r="X22" s="2">
        <v>41</v>
      </c>
    </row>
    <row r="23" spans="6:27" ht="19.5" customHeight="1">
      <c r="F23" s="16">
        <v>0</v>
      </c>
      <c r="G23" s="16">
        <v>0</v>
      </c>
      <c r="H23" s="16">
        <v>0</v>
      </c>
      <c r="I23" s="17">
        <v>0</v>
      </c>
      <c r="J23" s="18">
        <v>0</v>
      </c>
      <c r="K23" s="19"/>
      <c r="L23" s="20"/>
      <c r="X23" s="2">
        <v>44</v>
      </c>
      <c r="Y23" s="2" t="s">
        <v>32</v>
      </c>
      <c r="Z23" s="2" t="s">
        <v>33</v>
      </c>
      <c r="AA23" s="2">
        <v>4</v>
      </c>
    </row>
    <row r="25" spans="1:24" ht="19.5" customHeight="1">
      <c r="A25" s="9" t="s">
        <v>34</v>
      </c>
      <c r="B25" s="10" t="s">
        <v>35</v>
      </c>
      <c r="C25" s="6"/>
      <c r="D25" s="6"/>
      <c r="E25" s="6"/>
      <c r="F25" s="11">
        <f>SUMIF($AA26:$AA10000,5,F26:F10000)</f>
        <v>0</v>
      </c>
      <c r="G25" s="11">
        <f>SUMIF($AA26:$AA10000,5,G26:G10000)</f>
        <v>0</v>
      </c>
      <c r="H25" s="11">
        <f>SUMIF($AA26:$AA10000,5,H26:H10000)</f>
        <v>0</v>
      </c>
      <c r="I25" s="12">
        <f>SUMIF($AA26:$AA10000,5,I26:I10000)</f>
        <v>0</v>
      </c>
      <c r="J25" s="13">
        <f>SUMIF($AA26:$AA10000,5,J26:J10000)</f>
        <v>0</v>
      </c>
      <c r="K25" s="14"/>
      <c r="L25" s="15"/>
      <c r="W25" s="2">
        <v>1</v>
      </c>
      <c r="X25" s="2">
        <v>51</v>
      </c>
    </row>
    <row r="26" spans="6:27" ht="19.5" customHeight="1">
      <c r="F26" s="16">
        <v>0</v>
      </c>
      <c r="G26" s="16">
        <v>0</v>
      </c>
      <c r="H26" s="16">
        <v>0</v>
      </c>
      <c r="I26" s="17">
        <v>0</v>
      </c>
      <c r="J26" s="18">
        <v>0</v>
      </c>
      <c r="K26" s="19"/>
      <c r="L26" s="20"/>
      <c r="X26" s="2">
        <v>54</v>
      </c>
      <c r="Y26" s="2" t="s">
        <v>36</v>
      </c>
      <c r="Z26" s="2" t="s">
        <v>37</v>
      </c>
      <c r="AA26" s="2">
        <v>5</v>
      </c>
    </row>
    <row r="28" spans="1:24" ht="19.5" customHeight="1">
      <c r="A28" s="9" t="s">
        <v>38</v>
      </c>
      <c r="B28" s="10" t="s">
        <v>39</v>
      </c>
      <c r="C28" s="6"/>
      <c r="D28" s="6"/>
      <c r="E28" s="6"/>
      <c r="F28" s="11">
        <f>SUMIF($AA29:$AA10000,6,F29:F10000)</f>
        <v>0</v>
      </c>
      <c r="G28" s="11">
        <f>SUMIF($AA29:$AA10000,6,G29:G10000)</f>
        <v>0</v>
      </c>
      <c r="H28" s="11">
        <f>SUMIF($AA29:$AA10000,6,H29:H10000)</f>
        <v>0</v>
      </c>
      <c r="I28" s="12">
        <f>SUMIF($AA29:$AA10000,6,I29:I10000)</f>
        <v>0</v>
      </c>
      <c r="J28" s="13">
        <f>SUMIF($AA29:$AA10000,6,J29:J10000)</f>
        <v>0</v>
      </c>
      <c r="K28" s="14"/>
      <c r="L28" s="15"/>
      <c r="W28" s="2">
        <v>1</v>
      </c>
      <c r="X28" s="2">
        <v>61</v>
      </c>
    </row>
    <row r="29" spans="6:27" ht="19.5" customHeight="1">
      <c r="F29" s="16">
        <v>0</v>
      </c>
      <c r="G29" s="16">
        <v>0</v>
      </c>
      <c r="H29" s="16">
        <v>0</v>
      </c>
      <c r="I29" s="17">
        <v>0</v>
      </c>
      <c r="J29" s="18">
        <v>0</v>
      </c>
      <c r="K29" s="19"/>
      <c r="L29" s="20"/>
      <c r="X29" s="2">
        <v>64</v>
      </c>
      <c r="Y29" s="2" t="s">
        <v>40</v>
      </c>
      <c r="Z29" s="2" t="s">
        <v>41</v>
      </c>
      <c r="AA29" s="2">
        <v>6</v>
      </c>
    </row>
    <row r="31" spans="1:24" ht="19.5" customHeight="1">
      <c r="A31" s="9" t="s">
        <v>42</v>
      </c>
      <c r="B31" s="10" t="s">
        <v>43</v>
      </c>
      <c r="C31" s="6"/>
      <c r="D31" s="6"/>
      <c r="E31" s="6"/>
      <c r="F31" s="11">
        <f>SUMIF($AA32:$AA10000,7,F32:F10000)</f>
        <v>0</v>
      </c>
      <c r="G31" s="11">
        <f>SUMIF($AA32:$AA10000,7,G32:G10000)</f>
        <v>0</v>
      </c>
      <c r="H31" s="11">
        <f>SUMIF($AA32:$AA10000,7,H32:H10000)</f>
        <v>0</v>
      </c>
      <c r="I31" s="12">
        <f>SUMIF($AA32:$AA10000,7,I32:I10000)</f>
        <v>0</v>
      </c>
      <c r="J31" s="13">
        <f>SUMIF($AA32:$AA10000,7,J32:J10000)</f>
        <v>0</v>
      </c>
      <c r="K31" s="14"/>
      <c r="L31" s="15"/>
      <c r="W31" s="2">
        <v>1</v>
      </c>
      <c r="X31" s="2">
        <v>71</v>
      </c>
    </row>
    <row r="32" spans="6:27" ht="19.5" customHeight="1">
      <c r="F32" s="16">
        <v>0</v>
      </c>
      <c r="G32" s="16">
        <v>0</v>
      </c>
      <c r="H32" s="16">
        <v>0</v>
      </c>
      <c r="I32" s="17">
        <v>0</v>
      </c>
      <c r="J32" s="18">
        <v>0</v>
      </c>
      <c r="K32" s="19"/>
      <c r="L32" s="20"/>
      <c r="X32" s="2">
        <v>74</v>
      </c>
      <c r="Y32" s="2" t="s">
        <v>44</v>
      </c>
      <c r="Z32" s="2" t="s">
        <v>45</v>
      </c>
      <c r="AA32" s="2">
        <v>7</v>
      </c>
    </row>
    <row r="34" spans="1:24" ht="19.5" customHeight="1">
      <c r="A34" s="9" t="s">
        <v>46</v>
      </c>
      <c r="B34" s="10" t="s">
        <v>47</v>
      </c>
      <c r="C34" s="6"/>
      <c r="D34" s="6"/>
      <c r="E34" s="6"/>
      <c r="F34" s="11">
        <f>SUMIF($AA35:$AA10000,8,F35:F10000)</f>
        <v>0</v>
      </c>
      <c r="G34" s="11">
        <f>SUMIF($AA35:$AA10000,8,G35:G10000)</f>
        <v>0</v>
      </c>
      <c r="H34" s="11">
        <f>SUMIF($AA35:$AA10000,8,H35:H10000)</f>
        <v>0</v>
      </c>
      <c r="I34" s="12">
        <f>SUMIF($AA35:$AA10000,8,I35:I10000)</f>
        <v>0</v>
      </c>
      <c r="J34" s="13">
        <f>SUMIF($AA35:$AA10000,8,J35:J10000)</f>
        <v>0</v>
      </c>
      <c r="K34" s="14"/>
      <c r="L34" s="15"/>
      <c r="W34" s="2">
        <v>1</v>
      </c>
      <c r="X34" s="2">
        <v>81</v>
      </c>
    </row>
    <row r="35" spans="6:27" ht="19.5" customHeight="1">
      <c r="F35" s="16">
        <v>0</v>
      </c>
      <c r="G35" s="16">
        <v>0</v>
      </c>
      <c r="H35" s="16">
        <v>0</v>
      </c>
      <c r="I35" s="17">
        <v>0</v>
      </c>
      <c r="J35" s="18">
        <v>0</v>
      </c>
      <c r="K35" s="19"/>
      <c r="L35" s="20"/>
      <c r="X35" s="2">
        <v>84</v>
      </c>
      <c r="Y35" s="2" t="s">
        <v>48</v>
      </c>
      <c r="Z35" s="2" t="s">
        <v>49</v>
      </c>
      <c r="AA35" s="2">
        <v>8</v>
      </c>
    </row>
    <row r="37" spans="1:24" ht="19.5" customHeight="1">
      <c r="A37" s="9" t="s">
        <v>50</v>
      </c>
      <c r="B37" s="10" t="s">
        <v>51</v>
      </c>
      <c r="C37" s="6"/>
      <c r="D37" s="6"/>
      <c r="E37" s="6"/>
      <c r="F37" s="11">
        <f>SUMIF($AA38:$AA10000,9,F38:F10000)</f>
        <v>0</v>
      </c>
      <c r="G37" s="11">
        <f>SUMIF($AA38:$AA10000,9,G38:G10000)</f>
        <v>0</v>
      </c>
      <c r="H37" s="11">
        <f>SUMIF($AA38:$AA10000,9,H38:H10000)</f>
        <v>0</v>
      </c>
      <c r="I37" s="12">
        <f>SUMIF($AA38:$AA10000,9,I38:I10000)</f>
        <v>0</v>
      </c>
      <c r="J37" s="13">
        <f>SUMIF($AA38:$AA10000,9,J38:J10000)</f>
        <v>0</v>
      </c>
      <c r="K37" s="14"/>
      <c r="L37" s="15"/>
      <c r="W37" s="2">
        <v>1</v>
      </c>
      <c r="X37" s="2">
        <v>91</v>
      </c>
    </row>
    <row r="38" spans="6:27" ht="19.5" customHeight="1">
      <c r="F38" s="16">
        <v>0</v>
      </c>
      <c r="G38" s="16">
        <v>0</v>
      </c>
      <c r="H38" s="16">
        <v>0</v>
      </c>
      <c r="I38" s="17">
        <v>0</v>
      </c>
      <c r="J38" s="18">
        <v>0</v>
      </c>
      <c r="K38" s="19"/>
      <c r="L38" s="20"/>
      <c r="X38" s="2">
        <v>94</v>
      </c>
      <c r="Y38" s="2" t="s">
        <v>52</v>
      </c>
      <c r="Z38" s="2" t="s">
        <v>53</v>
      </c>
      <c r="AA38" s="2">
        <v>9</v>
      </c>
    </row>
    <row r="40" spans="1:24" ht="19.5" customHeight="1">
      <c r="A40" s="9" t="s">
        <v>54</v>
      </c>
      <c r="B40" s="10" t="s">
        <v>55</v>
      </c>
      <c r="C40" s="6"/>
      <c r="D40" s="6"/>
      <c r="E40" s="6"/>
      <c r="F40" s="11">
        <f>SUMIF($AA41:$AA10000,10,F41:F10000)</f>
        <v>0</v>
      </c>
      <c r="G40" s="11">
        <f>SUMIF($AA41:$AA10000,10,G41:G10000)</f>
        <v>0</v>
      </c>
      <c r="H40" s="11">
        <f>SUMIF($AA41:$AA10000,10,H41:H10000)</f>
        <v>0</v>
      </c>
      <c r="I40" s="12">
        <f>SUMIF($AA41:$AA10000,10,I41:I10000)</f>
        <v>0</v>
      </c>
      <c r="J40" s="13">
        <f>SUMIF($AA41:$AA10000,10,J41:J10000)</f>
        <v>0</v>
      </c>
      <c r="K40" s="14"/>
      <c r="L40" s="15"/>
      <c r="W40" s="2">
        <v>1</v>
      </c>
      <c r="X40" s="2">
        <v>101</v>
      </c>
    </row>
    <row r="41" spans="6:27" ht="19.5" customHeight="1">
      <c r="F41" s="16">
        <v>0</v>
      </c>
      <c r="G41" s="16">
        <v>0</v>
      </c>
      <c r="H41" s="16">
        <v>0</v>
      </c>
      <c r="I41" s="17">
        <v>0</v>
      </c>
      <c r="J41" s="18">
        <v>0</v>
      </c>
      <c r="K41" s="19"/>
      <c r="L41" s="20"/>
      <c r="X41" s="2">
        <v>104</v>
      </c>
      <c r="Y41" s="2" t="s">
        <v>56</v>
      </c>
      <c r="Z41" s="2" t="s">
        <v>57</v>
      </c>
      <c r="AA41" s="2">
        <v>10</v>
      </c>
    </row>
    <row r="43" spans="1:24" ht="19.5" customHeight="1">
      <c r="A43" s="9" t="s">
        <v>58</v>
      </c>
      <c r="B43" s="10" t="s">
        <v>59</v>
      </c>
      <c r="C43" s="6"/>
      <c r="D43" s="6"/>
      <c r="E43" s="6"/>
      <c r="F43" s="11">
        <f>SUMIF($AA44:$AA10000,11,F44:F10000)</f>
        <v>0</v>
      </c>
      <c r="G43" s="11">
        <f>SUMIF($AA44:$AA10000,11,G44:G10000)</f>
        <v>0</v>
      </c>
      <c r="H43" s="11">
        <f>SUMIF($AA44:$AA10000,11,H44:H10000)</f>
        <v>0</v>
      </c>
      <c r="I43" s="12">
        <f>SUMIF($AA44:$AA10000,11,I44:I10000)</f>
        <v>0</v>
      </c>
      <c r="J43" s="13">
        <f>SUMIF($AA44:$AA10000,11,J44:J10000)</f>
        <v>0</v>
      </c>
      <c r="K43" s="14"/>
      <c r="L43" s="15"/>
      <c r="W43" s="2">
        <v>1</v>
      </c>
      <c r="X43" s="2">
        <v>111</v>
      </c>
    </row>
    <row r="44" spans="6:27" ht="19.5" customHeight="1">
      <c r="F44" s="16">
        <v>0</v>
      </c>
      <c r="G44" s="16">
        <v>0</v>
      </c>
      <c r="H44" s="16">
        <v>0</v>
      </c>
      <c r="I44" s="17">
        <v>0</v>
      </c>
      <c r="J44" s="18">
        <v>0</v>
      </c>
      <c r="K44" s="19"/>
      <c r="L44" s="20"/>
      <c r="X44" s="2">
        <v>114</v>
      </c>
      <c r="Y44" s="2" t="s">
        <v>60</v>
      </c>
      <c r="Z44" s="2" t="s">
        <v>61</v>
      </c>
      <c r="AA44" s="2">
        <v>11</v>
      </c>
    </row>
    <row r="46" spans="1:24" ht="19.5" customHeight="1">
      <c r="A46" s="9" t="s">
        <v>62</v>
      </c>
      <c r="B46" s="10" t="s">
        <v>63</v>
      </c>
      <c r="C46" s="6"/>
      <c r="D46" s="6"/>
      <c r="E46" s="6"/>
      <c r="F46" s="11">
        <f>SUMIF($AA47:$AA10000,12,F47:F10000)</f>
        <v>0</v>
      </c>
      <c r="G46" s="11">
        <f>SUMIF($AA47:$AA10000,12,G47:G10000)</f>
        <v>0</v>
      </c>
      <c r="H46" s="11">
        <f>SUMIF($AA47:$AA10000,12,H47:H10000)</f>
        <v>0</v>
      </c>
      <c r="I46" s="12">
        <f>SUMIF($AA47:$AA10000,12,I47:I10000)</f>
        <v>0</v>
      </c>
      <c r="J46" s="13">
        <f>SUMIF($AA47:$AA10000,12,J47:J10000)</f>
        <v>0</v>
      </c>
      <c r="K46" s="14"/>
      <c r="L46" s="15"/>
      <c r="W46" s="2">
        <v>1</v>
      </c>
      <c r="X46" s="2">
        <v>121</v>
      </c>
    </row>
    <row r="47" spans="6:27" ht="19.5" customHeight="1">
      <c r="F47" s="16">
        <v>0</v>
      </c>
      <c r="G47" s="16">
        <v>0</v>
      </c>
      <c r="H47" s="16">
        <v>0</v>
      </c>
      <c r="I47" s="17">
        <v>0</v>
      </c>
      <c r="J47" s="18">
        <v>0</v>
      </c>
      <c r="K47" s="19"/>
      <c r="L47" s="20"/>
      <c r="X47" s="2">
        <v>124</v>
      </c>
      <c r="Y47" s="2" t="s">
        <v>64</v>
      </c>
      <c r="Z47" s="2" t="s">
        <v>65</v>
      </c>
      <c r="AA47" s="2">
        <v>12</v>
      </c>
    </row>
    <row r="49" spans="1:24" ht="19.5" customHeight="1">
      <c r="A49" s="9" t="s">
        <v>66</v>
      </c>
      <c r="B49" s="10" t="s">
        <v>67</v>
      </c>
      <c r="C49" s="6"/>
      <c r="D49" s="6"/>
      <c r="E49" s="6"/>
      <c r="F49" s="11">
        <f>SUMIF($AA50:$AA10000,13,F50:F10000)</f>
        <v>49151996.12</v>
      </c>
      <c r="G49" s="11">
        <f>SUMIF($AA50:$AA10000,13,G50:G10000)</f>
        <v>553178803.58</v>
      </c>
      <c r="H49" s="11">
        <f>SUMIF($AA50:$AA10000,13,H50:H10000)</f>
        <v>0</v>
      </c>
      <c r="I49" s="12">
        <f>SUMIF($AA50:$AA10000,13,I50:I10000)</f>
        <v>581251845.34</v>
      </c>
      <c r="J49" s="13">
        <f>SUMIF($AA50:$AA10000,13,J50:J10000)</f>
        <v>97.743296</v>
      </c>
      <c r="K49" s="14"/>
      <c r="L49" s="15"/>
      <c r="W49" s="2">
        <v>1</v>
      </c>
      <c r="X49" s="2">
        <v>131</v>
      </c>
    </row>
    <row r="50" spans="1:24" ht="19.5" customHeight="1">
      <c r="A50" s="6"/>
      <c r="B50" s="6"/>
      <c r="C50" s="21" t="s">
        <v>68</v>
      </c>
      <c r="D50" s="6"/>
      <c r="E50" s="6"/>
      <c r="F50" s="22">
        <f>SUMIF($Z51:$Z10000,"13"&amp;$C50,F51:F10000)</f>
        <v>49151996.12</v>
      </c>
      <c r="G50" s="22">
        <f>SUMIF($Z51:$Z10000,"13"&amp;$C50,G51:G10000)</f>
        <v>553178803.58</v>
      </c>
      <c r="H50" s="22">
        <f>SUMIF($Z51:$Z10000,"13"&amp;$C50,H51:H10000)</f>
        <v>0</v>
      </c>
      <c r="I50" s="23">
        <f>SUMIF($Z51:$Z10000,"13"&amp;$C50,I51:I10000)</f>
        <v>581251845.34</v>
      </c>
      <c r="J50" s="24">
        <f>SUMIF($Z51:$Z10000,"13"&amp;$C50,J51:J10000)</f>
        <v>97.743296</v>
      </c>
      <c r="K50" s="25"/>
      <c r="L50" s="26"/>
      <c r="X50" s="2">
        <v>132</v>
      </c>
    </row>
    <row r="51" spans="4:24" ht="24.75" customHeight="1">
      <c r="D51" s="6" t="s">
        <v>69</v>
      </c>
      <c r="E51" s="6"/>
      <c r="F51" s="28">
        <f>SUMIF($Y52:$Y10000,"13หน่วยลงทุน"&amp;$D51,F52:F10000)</f>
        <v>49151996.12</v>
      </c>
      <c r="G51" s="28">
        <f>SUMIF($Y52:$Y10000,"13หน่วยลงทุน"&amp;$D51,G52:G10000)</f>
        <v>553178803.58</v>
      </c>
      <c r="H51" s="28">
        <f>SUMIF($Y52:$Y10000,"13หน่วยลงทุน"&amp;$D51,H52:H10000)</f>
        <v>0</v>
      </c>
      <c r="I51" s="29">
        <f>SUMIF($Y52:$Y10000,"13หน่วยลงทุน"&amp;$D51,I52:I10000)</f>
        <v>581251845.34</v>
      </c>
      <c r="J51" s="30">
        <f>SUMIF($Y52:$Y10000,"13หน่วยลงทุน"&amp;$D51,J52:J10000)</f>
        <v>97.743296</v>
      </c>
      <c r="K51" s="19"/>
      <c r="L51" s="20"/>
      <c r="X51" s="2">
        <v>133</v>
      </c>
    </row>
    <row r="52" spans="5:27" ht="19.5" customHeight="1">
      <c r="E52" s="2" t="s">
        <v>70</v>
      </c>
      <c r="F52" s="16">
        <v>49151996.12</v>
      </c>
      <c r="G52" s="16">
        <v>553178803.58</v>
      </c>
      <c r="H52" s="16">
        <v>0</v>
      </c>
      <c r="I52" s="17">
        <v>581251845.34</v>
      </c>
      <c r="J52" s="18">
        <v>97.743296</v>
      </c>
      <c r="K52" s="19"/>
      <c r="L52" s="20"/>
      <c r="X52" s="2">
        <v>134</v>
      </c>
      <c r="Y52" s="2" t="s">
        <v>71</v>
      </c>
      <c r="Z52" s="2" t="s">
        <v>72</v>
      </c>
      <c r="AA52" s="2">
        <v>13</v>
      </c>
    </row>
    <row r="54" spans="1:24" ht="19.5" customHeight="1">
      <c r="A54" s="9" t="s">
        <v>73</v>
      </c>
      <c r="B54" s="10" t="s">
        <v>74</v>
      </c>
      <c r="C54" s="6"/>
      <c r="D54" s="6"/>
      <c r="E54" s="6"/>
      <c r="F54" s="11">
        <f>SUMIF($AA55:$AA10000,14,F55:F10000)</f>
        <v>0</v>
      </c>
      <c r="G54" s="11">
        <f>SUMIF($AA55:$AA10000,14,G55:G10000)</f>
        <v>0</v>
      </c>
      <c r="H54" s="11">
        <f>SUMIF($AA55:$AA10000,14,H55:H10000)</f>
        <v>0</v>
      </c>
      <c r="I54" s="12">
        <f>SUMIF($AA55:$AA10000,14,I55:I10000)</f>
        <v>0</v>
      </c>
      <c r="J54" s="13">
        <f>SUMIF($AA55:$AA10000,14,J55:J10000)</f>
        <v>0</v>
      </c>
      <c r="K54" s="14"/>
      <c r="L54" s="15"/>
      <c r="W54" s="2">
        <v>1</v>
      </c>
      <c r="X54" s="2">
        <v>141</v>
      </c>
    </row>
    <row r="55" spans="6:27" ht="19.5" customHeight="1">
      <c r="F55" s="16">
        <v>0</v>
      </c>
      <c r="G55" s="16">
        <v>0</v>
      </c>
      <c r="H55" s="16">
        <v>0</v>
      </c>
      <c r="I55" s="17">
        <v>0</v>
      </c>
      <c r="J55" s="18">
        <v>0</v>
      </c>
      <c r="K55" s="19"/>
      <c r="L55" s="20"/>
      <c r="X55" s="2">
        <v>144</v>
      </c>
      <c r="Y55" s="2" t="s">
        <v>75</v>
      </c>
      <c r="Z55" s="2" t="s">
        <v>76</v>
      </c>
      <c r="AA55" s="2">
        <v>14</v>
      </c>
    </row>
    <row r="57" spans="1:24" ht="19.5" customHeight="1">
      <c r="A57" s="9" t="s">
        <v>77</v>
      </c>
      <c r="B57" s="10" t="s">
        <v>78</v>
      </c>
      <c r="C57" s="6"/>
      <c r="D57" s="6"/>
      <c r="E57" s="6"/>
      <c r="F57" s="11">
        <f>SUMIF($AA58:$AA10000,15,F58:F10000)</f>
        <v>0</v>
      </c>
      <c r="G57" s="11">
        <f>SUMIF($AA58:$AA10000,15,G58:G10000)</f>
        <v>0</v>
      </c>
      <c r="H57" s="11">
        <f>SUMIF($AA58:$AA10000,15,H58:H10000)</f>
        <v>0</v>
      </c>
      <c r="I57" s="12">
        <f>SUMIF($AA58:$AA10000,15,I58:I10000)</f>
        <v>0</v>
      </c>
      <c r="J57" s="13">
        <f>SUMIF($AA58:$AA10000,15,J58:J10000)</f>
        <v>0</v>
      </c>
      <c r="K57" s="14"/>
      <c r="L57" s="15"/>
      <c r="W57" s="2">
        <v>1</v>
      </c>
      <c r="X57" s="2">
        <v>151</v>
      </c>
    </row>
    <row r="58" spans="6:27" ht="19.5" customHeight="1">
      <c r="F58" s="16">
        <v>0</v>
      </c>
      <c r="G58" s="16">
        <v>0</v>
      </c>
      <c r="H58" s="16">
        <v>0</v>
      </c>
      <c r="I58" s="17">
        <v>0</v>
      </c>
      <c r="J58" s="18">
        <v>0</v>
      </c>
      <c r="K58" s="19"/>
      <c r="L58" s="20"/>
      <c r="X58" s="2">
        <v>154</v>
      </c>
      <c r="Y58" s="2" t="s">
        <v>79</v>
      </c>
      <c r="Z58" s="2" t="s">
        <v>80</v>
      </c>
      <c r="AA58" s="2">
        <v>15</v>
      </c>
    </row>
    <row r="60" spans="1:24" ht="19.5" customHeight="1">
      <c r="A60" s="9" t="s">
        <v>81</v>
      </c>
      <c r="B60" s="10" t="s">
        <v>82</v>
      </c>
      <c r="C60" s="6"/>
      <c r="D60" s="6"/>
      <c r="E60" s="6"/>
      <c r="F60" s="11">
        <f>SUMIF($AA61:$AA10000,16,F61:F10000)</f>
        <v>0</v>
      </c>
      <c r="G60" s="11">
        <f>SUMIF($AA61:$AA10000,16,G61:G10000)</f>
        <v>0</v>
      </c>
      <c r="H60" s="11">
        <f>SUMIF($AA61:$AA10000,16,H61:H10000)</f>
        <v>0</v>
      </c>
      <c r="I60" s="12">
        <f>SUMIF($AA61:$AA10000,16,I61:I10000)</f>
        <v>0</v>
      </c>
      <c r="J60" s="13">
        <f>SUMIF($AA61:$AA10000,16,J61:J10000)</f>
        <v>0</v>
      </c>
      <c r="K60" s="14"/>
      <c r="L60" s="15"/>
      <c r="W60" s="2">
        <v>1</v>
      </c>
      <c r="X60" s="2">
        <v>161</v>
      </c>
    </row>
    <row r="61" spans="6:27" ht="19.5" customHeight="1">
      <c r="F61" s="16">
        <v>0</v>
      </c>
      <c r="G61" s="16">
        <v>0</v>
      </c>
      <c r="H61" s="16">
        <v>0</v>
      </c>
      <c r="I61" s="17">
        <v>0</v>
      </c>
      <c r="J61" s="18">
        <v>0</v>
      </c>
      <c r="K61" s="19"/>
      <c r="L61" s="20"/>
      <c r="X61" s="2">
        <v>164</v>
      </c>
      <c r="Y61" s="2" t="s">
        <v>83</v>
      </c>
      <c r="Z61" s="2" t="s">
        <v>84</v>
      </c>
      <c r="AA61" s="2">
        <v>16</v>
      </c>
    </row>
    <row r="63" spans="1:24" ht="19.5" customHeight="1">
      <c r="A63" s="9" t="s">
        <v>85</v>
      </c>
      <c r="B63" s="10" t="s">
        <v>86</v>
      </c>
      <c r="C63" s="6"/>
      <c r="D63" s="6"/>
      <c r="E63" s="6"/>
      <c r="F63" s="11">
        <f>SUMIF($AA64:$AA10000,17,F64:F10000)</f>
        <v>0</v>
      </c>
      <c r="G63" s="11">
        <f>SUMIF($AA64:$AA10000,17,G64:G10000)</f>
        <v>0</v>
      </c>
      <c r="H63" s="11">
        <f>SUMIF($AA64:$AA10000,17,H64:H10000)</f>
        <v>0</v>
      </c>
      <c r="I63" s="12">
        <f>SUMIF($AA64:$AA10000,17,I64:I10000)</f>
        <v>0</v>
      </c>
      <c r="J63" s="13">
        <f>SUMIF($AA64:$AA10000,17,J64:J10000)</f>
        <v>0</v>
      </c>
      <c r="K63" s="14"/>
      <c r="L63" s="15"/>
      <c r="W63" s="2">
        <v>1</v>
      </c>
      <c r="X63" s="2">
        <v>171</v>
      </c>
    </row>
    <row r="64" spans="6:27" ht="19.5" customHeight="1">
      <c r="F64" s="16">
        <v>0</v>
      </c>
      <c r="G64" s="16">
        <v>0</v>
      </c>
      <c r="H64" s="16">
        <v>0</v>
      </c>
      <c r="I64" s="17">
        <v>0</v>
      </c>
      <c r="J64" s="18">
        <v>0</v>
      </c>
      <c r="K64" s="19"/>
      <c r="L64" s="20"/>
      <c r="X64" s="2">
        <v>174</v>
      </c>
      <c r="Y64" s="2" t="s">
        <v>87</v>
      </c>
      <c r="Z64" s="2" t="s">
        <v>88</v>
      </c>
      <c r="AA64" s="2">
        <v>17</v>
      </c>
    </row>
    <row r="66" spans="1:24" ht="19.5" customHeight="1">
      <c r="A66" s="9" t="s">
        <v>89</v>
      </c>
      <c r="B66" s="10" t="s">
        <v>90</v>
      </c>
      <c r="C66" s="6"/>
      <c r="D66" s="6"/>
      <c r="E66" s="6"/>
      <c r="F66" s="11">
        <f>SUMIF($AA67:$AA10000,18,F67:F10000)</f>
        <v>0</v>
      </c>
      <c r="G66" s="11">
        <f>SUMIF($AA67:$AA10000,18,G67:G10000)</f>
        <v>0</v>
      </c>
      <c r="H66" s="11">
        <f>SUMIF($AA67:$AA10000,18,H67:H10000)</f>
        <v>0</v>
      </c>
      <c r="I66" s="12">
        <f>SUMIF($AA67:$AA10000,18,I67:I10000)</f>
        <v>0</v>
      </c>
      <c r="J66" s="13">
        <f>SUMIF($AA67:$AA10000,18,J67:J10000)</f>
        <v>0</v>
      </c>
      <c r="K66" s="14"/>
      <c r="L66" s="15"/>
      <c r="W66" s="2">
        <v>1</v>
      </c>
      <c r="X66" s="2">
        <v>181</v>
      </c>
    </row>
    <row r="67" spans="6:27" ht="19.5" customHeight="1">
      <c r="F67" s="16">
        <v>0</v>
      </c>
      <c r="G67" s="16">
        <v>0</v>
      </c>
      <c r="H67" s="16">
        <v>0</v>
      </c>
      <c r="I67" s="17">
        <v>0</v>
      </c>
      <c r="J67" s="18">
        <v>0</v>
      </c>
      <c r="K67" s="19"/>
      <c r="L67" s="20"/>
      <c r="X67" s="2">
        <v>184</v>
      </c>
      <c r="Y67" s="2" t="s">
        <v>91</v>
      </c>
      <c r="Z67" s="2" t="s">
        <v>92</v>
      </c>
      <c r="AA67" s="2">
        <v>18</v>
      </c>
    </row>
    <row r="69" spans="1:12" ht="19.5" customHeight="1" thickBot="1">
      <c r="A69" s="4" t="s">
        <v>93</v>
      </c>
      <c r="B69" s="4"/>
      <c r="C69" s="4"/>
      <c r="D69" s="4"/>
      <c r="E69" s="4"/>
      <c r="F69" s="31">
        <f>SUMIF($W8:$W68,1,F8:F68)</f>
        <v>63452717.26</v>
      </c>
      <c r="G69" s="31">
        <f>SUMIF($W8:$W68,1,G8:G68)</f>
        <v>567479524.72</v>
      </c>
      <c r="H69" s="31">
        <f>SUMIF($W8:$W68,1,H8:H68)</f>
        <v>2781.96</v>
      </c>
      <c r="I69" s="31">
        <f>SUMIF($W8:$W68,1,I8:I68)</f>
        <v>595555348.44</v>
      </c>
      <c r="J69" s="32">
        <f>SUMIF($W8:$W68,1,J8:J68)</f>
        <v>100.148573</v>
      </c>
      <c r="K69" s="33"/>
      <c r="L69" s="33"/>
    </row>
    <row r="70" ht="19.5" customHeight="1" thickTop="1"/>
    <row r="71" spans="1:24" ht="19.5" customHeight="1">
      <c r="A71" s="9" t="s">
        <v>94</v>
      </c>
      <c r="B71" s="10" t="s">
        <v>95</v>
      </c>
      <c r="C71" s="6"/>
      <c r="D71" s="6"/>
      <c r="E71" s="6"/>
      <c r="F71" s="28"/>
      <c r="G71" s="28"/>
      <c r="H71" s="28"/>
      <c r="I71" s="29">
        <f>SUMIF($AA72:$AA10000,19,I72:I10000)</f>
        <v>0</v>
      </c>
      <c r="J71" s="30">
        <f>SUMIF($AA72:$AA10000,19,J72:J10000)</f>
        <v>0</v>
      </c>
      <c r="K71" s="25"/>
      <c r="L71" s="26"/>
      <c r="W71" s="2">
        <v>1</v>
      </c>
      <c r="X71" s="2">
        <v>191</v>
      </c>
    </row>
    <row r="72" spans="1:24" ht="19.5" customHeight="1" hidden="1">
      <c r="A72" s="6"/>
      <c r="B72" s="6"/>
      <c r="C72" s="21" t="s">
        <v>95</v>
      </c>
      <c r="D72" s="6"/>
      <c r="E72" s="6"/>
      <c r="F72" s="34">
        <f>SUMIF($Z73:$Z10000,"19"&amp;$C72,F73:F10000)</f>
        <v>0</v>
      </c>
      <c r="G72" s="34">
        <f>SUMIF($Z73:$Z10000,"19"&amp;$C72,G73:G10000)</f>
        <v>0</v>
      </c>
      <c r="H72" s="34">
        <f>SUMIF($Z73:$Z10000,"19"&amp;$C72,H73:H10000)</f>
        <v>0</v>
      </c>
      <c r="I72" s="35">
        <f>SUMIF($Z73:$Z10000,"19"&amp;$C72,I73:I10000)</f>
        <v>0</v>
      </c>
      <c r="J72" s="36">
        <f>SUMIF($Z73:$Z10000,"19"&amp;$C72,J73:J10000)</f>
        <v>0</v>
      </c>
      <c r="K72" s="25"/>
      <c r="L72" s="26"/>
      <c r="X72" s="2">
        <v>192</v>
      </c>
    </row>
    <row r="73" spans="6:27" ht="19.5" customHeight="1" hidden="1">
      <c r="F73" s="16">
        <v>0</v>
      </c>
      <c r="G73" s="16">
        <v>0</v>
      </c>
      <c r="H73" s="16">
        <v>0</v>
      </c>
      <c r="I73" s="17">
        <v>0</v>
      </c>
      <c r="J73" s="18">
        <v>0</v>
      </c>
      <c r="K73" s="19"/>
      <c r="L73" s="20"/>
      <c r="X73" s="2">
        <v>194</v>
      </c>
      <c r="Y73" s="2" t="s">
        <v>96</v>
      </c>
      <c r="Z73" s="2" t="s">
        <v>97</v>
      </c>
      <c r="AA73" s="2">
        <v>19</v>
      </c>
    </row>
    <row r="74" spans="1:24" ht="19.5" customHeight="1">
      <c r="A74" s="9" t="s">
        <v>98</v>
      </c>
      <c r="B74" s="10" t="s">
        <v>99</v>
      </c>
      <c r="C74" s="6"/>
      <c r="D74" s="6"/>
      <c r="E74" s="6"/>
      <c r="F74" s="28"/>
      <c r="G74" s="28"/>
      <c r="H74" s="28"/>
      <c r="I74" s="29">
        <f>SUMIF($AA75:$AA10000,20,I75:I10000)</f>
        <v>0</v>
      </c>
      <c r="J74" s="30">
        <f>SUMIF($AA75:$AA10000,20,J75:J10000)</f>
        <v>0</v>
      </c>
      <c r="K74" s="25"/>
      <c r="L74" s="26"/>
      <c r="W74" s="2">
        <v>1</v>
      </c>
      <c r="X74" s="2">
        <v>201</v>
      </c>
    </row>
    <row r="75" spans="1:24" ht="19.5" customHeight="1" hidden="1">
      <c r="A75" s="6"/>
      <c r="B75" s="6"/>
      <c r="C75" s="21" t="s">
        <v>99</v>
      </c>
      <c r="D75" s="6"/>
      <c r="E75" s="6"/>
      <c r="F75" s="34">
        <f>SUMIF($Z76:$Z10000,"20"&amp;$C75,F76:F10000)</f>
        <v>0</v>
      </c>
      <c r="G75" s="34">
        <f>SUMIF($Z76:$Z10000,"20"&amp;$C75,G76:G10000)</f>
        <v>0</v>
      </c>
      <c r="H75" s="34">
        <f>SUMIF($Z76:$Z10000,"20"&amp;$C75,H76:H10000)</f>
        <v>0</v>
      </c>
      <c r="I75" s="35">
        <f>SUMIF($Z76:$Z10000,"20"&amp;$C75,I76:I10000)</f>
        <v>0</v>
      </c>
      <c r="J75" s="36">
        <f>SUMIF($Z76:$Z10000,"20"&amp;$C75,J76:J10000)</f>
        <v>0</v>
      </c>
      <c r="K75" s="25"/>
      <c r="L75" s="26"/>
      <c r="X75" s="2">
        <v>202</v>
      </c>
    </row>
    <row r="76" spans="6:27" ht="19.5" customHeight="1" hidden="1">
      <c r="F76" s="16">
        <v>0</v>
      </c>
      <c r="G76" s="16">
        <v>0</v>
      </c>
      <c r="H76" s="16">
        <v>0</v>
      </c>
      <c r="I76" s="17">
        <v>0</v>
      </c>
      <c r="J76" s="18">
        <v>0</v>
      </c>
      <c r="K76" s="19"/>
      <c r="L76" s="20"/>
      <c r="X76" s="2">
        <v>204</v>
      </c>
      <c r="Y76" s="2" t="s">
        <v>100</v>
      </c>
      <c r="Z76" s="2" t="s">
        <v>101</v>
      </c>
      <c r="AA76" s="2">
        <v>20</v>
      </c>
    </row>
    <row r="77" spans="1:24" ht="19.5" customHeight="1">
      <c r="A77" s="9" t="s">
        <v>102</v>
      </c>
      <c r="B77" s="10" t="s">
        <v>103</v>
      </c>
      <c r="C77" s="6"/>
      <c r="D77" s="6"/>
      <c r="E77" s="6"/>
      <c r="F77" s="28"/>
      <c r="G77" s="28"/>
      <c r="H77" s="28"/>
      <c r="I77" s="29">
        <f>SUMIF($AA78:$AA10000,21,I78:I10000)</f>
        <v>0</v>
      </c>
      <c r="J77" s="30">
        <f>SUMIF($AA78:$AA10000,21,J78:J10000)</f>
        <v>0</v>
      </c>
      <c r="K77" s="25"/>
      <c r="L77" s="26"/>
      <c r="W77" s="2">
        <v>1</v>
      </c>
      <c r="X77" s="2">
        <v>211</v>
      </c>
    </row>
    <row r="78" spans="1:24" ht="19.5" customHeight="1" hidden="1">
      <c r="A78" s="6"/>
      <c r="B78" s="6"/>
      <c r="C78" s="21" t="s">
        <v>103</v>
      </c>
      <c r="D78" s="6"/>
      <c r="E78" s="6"/>
      <c r="F78" s="34">
        <f>SUMIF($Z79:$Z10000,"21"&amp;$C78,F79:F10000)</f>
        <v>0</v>
      </c>
      <c r="G78" s="34">
        <f>SUMIF($Z79:$Z10000,"21"&amp;$C78,G79:G10000)</f>
        <v>0</v>
      </c>
      <c r="H78" s="34">
        <f>SUMIF($Z79:$Z10000,"21"&amp;$C78,H79:H10000)</f>
        <v>0</v>
      </c>
      <c r="I78" s="35">
        <f>SUMIF($Z79:$Z10000,"21"&amp;$C78,I79:I10000)</f>
        <v>0</v>
      </c>
      <c r="J78" s="36">
        <f>SUMIF($Z79:$Z10000,"21"&amp;$C78,J79:J10000)</f>
        <v>0</v>
      </c>
      <c r="K78" s="25"/>
      <c r="L78" s="26"/>
      <c r="X78" s="2">
        <v>212</v>
      </c>
    </row>
    <row r="79" spans="6:27" ht="19.5" customHeight="1" hidden="1">
      <c r="F79" s="16">
        <v>0</v>
      </c>
      <c r="G79" s="16">
        <v>0</v>
      </c>
      <c r="H79" s="16">
        <v>0</v>
      </c>
      <c r="I79" s="17">
        <v>0</v>
      </c>
      <c r="J79" s="18">
        <v>0</v>
      </c>
      <c r="K79" s="19"/>
      <c r="L79" s="20"/>
      <c r="X79" s="2">
        <v>214</v>
      </c>
      <c r="Y79" s="2" t="s">
        <v>104</v>
      </c>
      <c r="Z79" s="2" t="s">
        <v>105</v>
      </c>
      <c r="AA79" s="2">
        <v>21</v>
      </c>
    </row>
    <row r="80" spans="1:24" ht="19.5" customHeight="1">
      <c r="A80" s="9" t="s">
        <v>106</v>
      </c>
      <c r="B80" s="10" t="s">
        <v>107</v>
      </c>
      <c r="C80" s="6"/>
      <c r="D80" s="6"/>
      <c r="E80" s="6"/>
      <c r="F80" s="28"/>
      <c r="G80" s="28"/>
      <c r="H80" s="28"/>
      <c r="I80" s="29">
        <f>SUMIF($AA81:$AA10000,22,I81:I10000)</f>
        <v>0</v>
      </c>
      <c r="J80" s="30">
        <f>SUMIF($AA81:$AA10000,22,J81:J10000)</f>
        <v>0</v>
      </c>
      <c r="K80" s="25"/>
      <c r="L80" s="26"/>
      <c r="W80" s="2">
        <v>1</v>
      </c>
      <c r="X80" s="2">
        <v>221</v>
      </c>
    </row>
    <row r="81" spans="1:24" ht="19.5" customHeight="1" hidden="1">
      <c r="A81" s="6"/>
      <c r="B81" s="6"/>
      <c r="C81" s="21" t="s">
        <v>107</v>
      </c>
      <c r="D81" s="6"/>
      <c r="E81" s="6"/>
      <c r="F81" s="34">
        <f>SUMIF($Z82:$Z10000,"22"&amp;$C81,F82:F10000)</f>
        <v>0</v>
      </c>
      <c r="G81" s="34">
        <f>SUMIF($Z82:$Z10000,"22"&amp;$C81,G82:G10000)</f>
        <v>0</v>
      </c>
      <c r="H81" s="34">
        <f>SUMIF($Z82:$Z10000,"22"&amp;$C81,H82:H10000)</f>
        <v>0</v>
      </c>
      <c r="I81" s="35">
        <f>SUMIF($Z82:$Z10000,"22"&amp;$C81,I82:I10000)</f>
        <v>0</v>
      </c>
      <c r="J81" s="36">
        <f>SUMIF($Z82:$Z10000,"22"&amp;$C81,J82:J10000)</f>
        <v>0</v>
      </c>
      <c r="K81" s="25"/>
      <c r="L81" s="26"/>
      <c r="X81" s="2">
        <v>222</v>
      </c>
    </row>
    <row r="82" spans="6:27" ht="19.5" customHeight="1" hidden="1">
      <c r="F82" s="16">
        <v>0</v>
      </c>
      <c r="G82" s="16">
        <v>0</v>
      </c>
      <c r="H82" s="16">
        <v>0</v>
      </c>
      <c r="I82" s="17">
        <v>0</v>
      </c>
      <c r="J82" s="18">
        <v>0</v>
      </c>
      <c r="K82" s="19"/>
      <c r="L82" s="20"/>
      <c r="X82" s="2">
        <v>224</v>
      </c>
      <c r="Y82" s="2" t="s">
        <v>108</v>
      </c>
      <c r="Z82" s="2" t="s">
        <v>109</v>
      </c>
      <c r="AA82" s="2">
        <v>22</v>
      </c>
    </row>
    <row r="83" spans="1:24" ht="19.5" customHeight="1">
      <c r="A83" s="9" t="s">
        <v>110</v>
      </c>
      <c r="B83" s="10" t="s">
        <v>111</v>
      </c>
      <c r="C83" s="6"/>
      <c r="D83" s="6"/>
      <c r="E83" s="6"/>
      <c r="F83" s="28"/>
      <c r="G83" s="28"/>
      <c r="H83" s="28"/>
      <c r="I83" s="29">
        <f>SUMIF($AA84:$AA10000,23,I84:I10000)</f>
        <v>-560118</v>
      </c>
      <c r="J83" s="30">
        <f>SUMIF($AA84:$AA10000,23,J84:J10000)</f>
        <v>-0.094189</v>
      </c>
      <c r="K83" s="25"/>
      <c r="L83" s="26"/>
      <c r="W83" s="2">
        <v>1</v>
      </c>
      <c r="X83" s="2">
        <v>231</v>
      </c>
    </row>
    <row r="84" spans="1:24" ht="19.5" customHeight="1" hidden="1">
      <c r="A84" s="6"/>
      <c r="B84" s="6"/>
      <c r="C84" s="21" t="s">
        <v>111</v>
      </c>
      <c r="D84" s="6"/>
      <c r="E84" s="6"/>
      <c r="F84" s="34">
        <f>SUMIF($Z85:$Z10000,"23"&amp;$C84,F85:F10000)</f>
        <v>0</v>
      </c>
      <c r="G84" s="34">
        <f>SUMIF($Z85:$Z10000,"23"&amp;$C84,G85:G10000)</f>
        <v>-560118</v>
      </c>
      <c r="H84" s="34">
        <f>SUMIF($Z85:$Z10000,"23"&amp;$C84,H85:H10000)</f>
        <v>0</v>
      </c>
      <c r="I84" s="35">
        <f>SUMIF($Z85:$Z10000,"23"&amp;$C84,I85:I10000)</f>
        <v>-560118</v>
      </c>
      <c r="J84" s="36">
        <f>SUMIF($Z85:$Z10000,"23"&amp;$C84,J85:J10000)</f>
        <v>-0.094189</v>
      </c>
      <c r="K84" s="25"/>
      <c r="L84" s="26"/>
      <c r="X84" s="2">
        <v>232</v>
      </c>
    </row>
    <row r="85" spans="6:27" ht="19.5" customHeight="1" hidden="1">
      <c r="F85" s="16">
        <v>0</v>
      </c>
      <c r="G85" s="16">
        <v>-560118</v>
      </c>
      <c r="H85" s="16">
        <v>0</v>
      </c>
      <c r="I85" s="17">
        <v>-560118</v>
      </c>
      <c r="J85" s="18">
        <v>-0.094189</v>
      </c>
      <c r="K85" s="19"/>
      <c r="L85" s="20"/>
      <c r="X85" s="2">
        <v>234</v>
      </c>
      <c r="Y85" s="2" t="s">
        <v>112</v>
      </c>
      <c r="Z85" s="2" t="s">
        <v>113</v>
      </c>
      <c r="AA85" s="2">
        <v>23</v>
      </c>
    </row>
    <row r="86" spans="1:24" ht="19.5" customHeight="1">
      <c r="A86" s="9" t="s">
        <v>114</v>
      </c>
      <c r="B86" s="10" t="s">
        <v>115</v>
      </c>
      <c r="C86" s="6"/>
      <c r="D86" s="6"/>
      <c r="E86" s="6"/>
      <c r="F86" s="28"/>
      <c r="G86" s="28"/>
      <c r="H86" s="28"/>
      <c r="I86" s="29">
        <f>SUMIF($AA87:$AA10000,24,I87:I10000)</f>
        <v>-323401.02</v>
      </c>
      <c r="J86" s="30">
        <f>SUMIF($AA87:$AA10000,24,J87:J10000)</f>
        <v>-0.054383</v>
      </c>
      <c r="K86" s="25"/>
      <c r="L86" s="26"/>
      <c r="W86" s="2">
        <v>1</v>
      </c>
      <c r="X86" s="2">
        <v>241</v>
      </c>
    </row>
    <row r="87" spans="1:24" ht="19.5" customHeight="1" hidden="1">
      <c r="A87" s="6"/>
      <c r="B87" s="6"/>
      <c r="C87" s="21" t="s">
        <v>115</v>
      </c>
      <c r="D87" s="6"/>
      <c r="E87" s="6"/>
      <c r="F87" s="34">
        <f>SUMIF($Z88:$Z10000,"24"&amp;$C87,F88:F10000)</f>
        <v>0</v>
      </c>
      <c r="G87" s="34">
        <f>SUMIF($Z88:$Z10000,"24"&amp;$C87,G88:G10000)</f>
        <v>-239364.75</v>
      </c>
      <c r="H87" s="34">
        <f>SUMIF($Z88:$Z10000,"24"&amp;$C87,H88:H10000)</f>
        <v>0</v>
      </c>
      <c r="I87" s="35">
        <f>SUMIF($Z88:$Z10000,"24"&amp;$C87,I88:I10000)</f>
        <v>-323401.02</v>
      </c>
      <c r="J87" s="36">
        <f>SUMIF($Z88:$Z10000,"24"&amp;$C87,J88:J10000)</f>
        <v>-0.054383</v>
      </c>
      <c r="K87" s="25"/>
      <c r="L87" s="26"/>
      <c r="X87" s="2">
        <v>242</v>
      </c>
    </row>
    <row r="88" spans="6:27" ht="19.5" customHeight="1" hidden="1">
      <c r="F88" s="16">
        <v>0</v>
      </c>
      <c r="G88" s="16">
        <v>-239364.75</v>
      </c>
      <c r="H88" s="16">
        <v>0</v>
      </c>
      <c r="I88" s="17">
        <v>-323401.02</v>
      </c>
      <c r="J88" s="18">
        <v>-0.054383</v>
      </c>
      <c r="K88" s="19"/>
      <c r="L88" s="20"/>
      <c r="X88" s="2">
        <v>244</v>
      </c>
      <c r="Y88" s="2" t="s">
        <v>116</v>
      </c>
      <c r="Z88" s="2" t="s">
        <v>117</v>
      </c>
      <c r="AA88" s="2">
        <v>24</v>
      </c>
    </row>
    <row r="90" spans="1:12" ht="19.5" customHeight="1" thickBot="1">
      <c r="A90" s="4" t="s">
        <v>118</v>
      </c>
      <c r="B90" s="4"/>
      <c r="C90" s="4"/>
      <c r="D90" s="4"/>
      <c r="E90" s="4"/>
      <c r="F90" s="31">
        <f>SUMIF($W8:$W89,1,F8:F89)</f>
        <v>63452717.26</v>
      </c>
      <c r="G90" s="31">
        <f>SUMIF($W8:$W89,1,G8:G89)</f>
        <v>567479524.72</v>
      </c>
      <c r="H90" s="31">
        <f>SUMIF($W8:$W89,1,H8:H89)</f>
        <v>2781.96</v>
      </c>
      <c r="I90" s="31">
        <f>SUMIF($W8:$W89,1,I8:I89)</f>
        <v>594671829.4200001</v>
      </c>
      <c r="J90" s="32">
        <f>SUMIF($W8:$W89,1,J8:J89)</f>
        <v>100.000001</v>
      </c>
      <c r="K90" s="33"/>
      <c r="L90" s="33"/>
    </row>
    <row r="91" ht="19.5" customHeight="1" thickTop="1"/>
    <row r="92" spans="1:24" ht="19.5" customHeight="1">
      <c r="A92" s="10"/>
      <c r="B92" s="10" t="s">
        <v>119</v>
      </c>
      <c r="C92" s="6"/>
      <c r="D92" s="6"/>
      <c r="E92" s="6"/>
      <c r="F92" s="28"/>
      <c r="G92" s="28"/>
      <c r="H92" s="28"/>
      <c r="I92" s="37">
        <f>SUMIF($AA93:$AA10000,101,I93:I10000)</f>
        <v>51485941.584</v>
      </c>
      <c r="J92" s="30"/>
      <c r="K92" s="25"/>
      <c r="L92" s="26"/>
      <c r="W92" s="2">
        <v>1</v>
      </c>
      <c r="X92" s="2">
        <v>1011</v>
      </c>
    </row>
    <row r="93" spans="1:24" ht="19.5" customHeight="1" hidden="1">
      <c r="A93" s="6"/>
      <c r="B93" s="6"/>
      <c r="C93" s="21" t="s">
        <v>119</v>
      </c>
      <c r="D93" s="6"/>
      <c r="E93" s="6"/>
      <c r="F93" s="34">
        <f>SUMIF($Z94:$Z10000,"101"&amp;$C93,F94:F10000)</f>
        <v>0</v>
      </c>
      <c r="G93" s="34">
        <f>SUMIF($Z94:$Z10000,"101"&amp;$C93,G94:G10000)</f>
        <v>0</v>
      </c>
      <c r="H93" s="34">
        <f>SUMIF($Z94:$Z10000,"101"&amp;$C93,H94:H10000)</f>
        <v>0</v>
      </c>
      <c r="I93" s="38">
        <f>SUMIF($Z94:$Z10000,"101"&amp;$C93,I94:I10000)</f>
        <v>51485941.584</v>
      </c>
      <c r="J93" s="36">
        <f>SUMIF($Z94:$Z10000,"101"&amp;$C93,J94:J10000)</f>
        <v>-100</v>
      </c>
      <c r="K93" s="25"/>
      <c r="L93" s="26"/>
      <c r="X93" s="2">
        <v>1012</v>
      </c>
    </row>
    <row r="94" spans="6:27" ht="19.5" customHeight="1" hidden="1">
      <c r="F94" s="16">
        <v>0</v>
      </c>
      <c r="G94" s="16">
        <v>0</v>
      </c>
      <c r="H94" s="16">
        <v>0</v>
      </c>
      <c r="I94" s="39">
        <v>51485941.584</v>
      </c>
      <c r="J94" s="18">
        <v>-100</v>
      </c>
      <c r="K94" s="19"/>
      <c r="L94" s="20"/>
      <c r="X94" s="2">
        <v>1014</v>
      </c>
      <c r="Y94" s="2" t="s">
        <v>120</v>
      </c>
      <c r="Z94" s="2" t="s">
        <v>121</v>
      </c>
      <c r="AA94" s="2">
        <v>101</v>
      </c>
    </row>
    <row r="95" spans="1:24" ht="19.5" customHeight="1">
      <c r="A95" s="10"/>
      <c r="B95" s="10" t="s">
        <v>122</v>
      </c>
      <c r="C95" s="6"/>
      <c r="D95" s="6"/>
      <c r="E95" s="6"/>
      <c r="F95" s="28"/>
      <c r="G95" s="28"/>
      <c r="H95" s="28"/>
      <c r="I95" s="37">
        <f>SUMIF($AA96:$AA10000,102,I96:I10000)</f>
        <v>11.5502</v>
      </c>
      <c r="J95" s="30"/>
      <c r="K95" s="25"/>
      <c r="L95" s="26"/>
      <c r="W95" s="2">
        <v>1</v>
      </c>
      <c r="X95" s="2">
        <v>1021</v>
      </c>
    </row>
    <row r="96" spans="1:24" ht="19.5" customHeight="1" hidden="1">
      <c r="A96" s="6"/>
      <c r="B96" s="6"/>
      <c r="C96" s="21" t="s">
        <v>122</v>
      </c>
      <c r="D96" s="6"/>
      <c r="E96" s="6"/>
      <c r="F96" s="34">
        <f>SUMIF($Z97:$Z10000,"102"&amp;$C96,F97:F10000)</f>
        <v>0</v>
      </c>
      <c r="G96" s="34">
        <f>SUMIF($Z97:$Z10000,"102"&amp;$C96,G97:G10000)</f>
        <v>0</v>
      </c>
      <c r="H96" s="34">
        <f>SUMIF($Z97:$Z10000,"102"&amp;$C96,H97:H10000)</f>
        <v>0</v>
      </c>
      <c r="I96" s="38">
        <f>SUMIF($Z97:$Z10000,"102"&amp;$C96,I97:I10000)</f>
        <v>11.5502</v>
      </c>
      <c r="J96" s="36">
        <f>SUMIF($Z97:$Z10000,"102"&amp;$C96,J97:J10000)</f>
        <v>0</v>
      </c>
      <c r="K96" s="25"/>
      <c r="L96" s="26"/>
      <c r="X96" s="2">
        <v>1022</v>
      </c>
    </row>
    <row r="97" spans="6:27" ht="19.5" customHeight="1" hidden="1">
      <c r="F97" s="16">
        <v>0</v>
      </c>
      <c r="G97" s="16">
        <v>0</v>
      </c>
      <c r="H97" s="16">
        <v>0</v>
      </c>
      <c r="I97" s="39">
        <v>11.5502</v>
      </c>
      <c r="J97" s="18">
        <v>0</v>
      </c>
      <c r="K97" s="19"/>
      <c r="L97" s="20"/>
      <c r="X97" s="2">
        <v>1024</v>
      </c>
      <c r="Y97" s="2" t="s">
        <v>123</v>
      </c>
      <c r="Z97" s="2" t="s">
        <v>124</v>
      </c>
      <c r="AA97" s="2">
        <v>102</v>
      </c>
    </row>
    <row r="98" spans="2:12" ht="19.5" customHeight="1">
      <c r="B98" s="6" t="s">
        <v>125</v>
      </c>
      <c r="C98" s="6"/>
      <c r="D98" s="6"/>
      <c r="E98" s="6"/>
      <c r="F98" s="6"/>
      <c r="G98" s="6"/>
      <c r="H98" s="6"/>
      <c r="I98" s="29">
        <v>0.11094354</v>
      </c>
      <c r="J98" s="6"/>
      <c r="K98" s="6"/>
      <c r="L98" s="6"/>
    </row>
    <row r="99" spans="2:12" ht="19.5" customHeight="1">
      <c r="B99" s="6" t="s">
        <v>126</v>
      </c>
      <c r="C99" s="6"/>
      <c r="D99" s="6"/>
      <c r="E99" s="6"/>
      <c r="F99" s="6"/>
      <c r="G99" s="6"/>
      <c r="H99" s="6"/>
      <c r="I99" s="29">
        <v>1.1622510000000001</v>
      </c>
      <c r="J99" s="6"/>
      <c r="K99" s="6"/>
      <c r="L99" s="6"/>
    </row>
    <row r="100" ht="19.5" customHeight="1">
      <c r="B100" s="40" t="s">
        <v>127</v>
      </c>
    </row>
    <row r="102" spans="7:12" ht="19.5" customHeight="1">
      <c r="G102" s="3" t="s">
        <v>128</v>
      </c>
      <c r="H102" s="3"/>
      <c r="I102" s="3"/>
      <c r="J102" s="3"/>
      <c r="K102" s="3"/>
      <c r="L102" s="3"/>
    </row>
    <row r="103" ht="45.75" customHeight="1"/>
    <row r="104" spans="7:12" ht="19.5" customHeight="1">
      <c r="G104" s="3" t="s">
        <v>129</v>
      </c>
      <c r="H104" s="3"/>
      <c r="I104" s="3"/>
      <c r="J104" s="3"/>
      <c r="K104" s="3"/>
      <c r="L104" s="3"/>
    </row>
    <row r="105" spans="7:12" ht="19.5" customHeight="1">
      <c r="G105" s="3" t="s">
        <v>130</v>
      </c>
      <c r="H105" s="3"/>
      <c r="I105" s="3"/>
      <c r="J105" s="3"/>
      <c r="K105" s="3"/>
      <c r="L105" s="3"/>
    </row>
    <row r="106" spans="7:12" ht="19.5" customHeight="1">
      <c r="G106" s="3" t="s">
        <v>131</v>
      </c>
      <c r="H106" s="3"/>
      <c r="I106" s="3"/>
      <c r="J106" s="3"/>
      <c r="K106" s="3"/>
      <c r="L106" s="3"/>
    </row>
    <row r="107" spans="7:12" ht="19.5" customHeight="1">
      <c r="G107" s="3"/>
      <c r="H107" s="3"/>
      <c r="I107" s="3"/>
      <c r="J107" s="3"/>
      <c r="K107" s="3"/>
      <c r="L107" s="3"/>
    </row>
  </sheetData>
  <sheetProtection password="AEE3" sheet="1" objects="1" scenarios="1"/>
  <mergeCells count="12">
    <mergeCell ref="A1:L1"/>
    <mergeCell ref="A2:L2"/>
    <mergeCell ref="A3:L3"/>
    <mergeCell ref="K5:L5"/>
    <mergeCell ref="K4:L4"/>
    <mergeCell ref="G105:L105"/>
    <mergeCell ref="G106:L106"/>
    <mergeCell ref="G107:L107"/>
    <mergeCell ref="A69:E69"/>
    <mergeCell ref="A90:E90"/>
    <mergeCell ref="G102:L102"/>
    <mergeCell ref="G104:L104"/>
  </mergeCells>
  <printOptions/>
  <pageMargins left="0.39" right="0.19" top="0.44" bottom="0.94" header="0.79" footer="0.16"/>
  <pageSetup fitToHeight="20" fitToWidth="1" horizontalDpi="600" verticalDpi="600" orientation="landscape" paperSize="9" r:id="rId2"/>
  <headerFooter alignWithMargins="0">
    <oddFooter>&amp;Cหน้าที่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Siam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Marwin</dc:creator>
  <cp:keywords/>
  <dc:description/>
  <cp:lastModifiedBy>Marwin</cp:lastModifiedBy>
  <dcterms:created xsi:type="dcterms:W3CDTF">2016-08-09T09:57:19Z</dcterms:created>
  <dcterms:modified xsi:type="dcterms:W3CDTF">2016-08-09T09:57:19Z</dcterms:modified>
  <cp:category/>
  <cp:version/>
  <cp:contentType/>
  <cp:contentStatus/>
</cp:coreProperties>
</file>